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0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<sst xmlns="http://schemas.openxmlformats.org/spreadsheetml/2006/main" count="58" uniqueCount="49">
  <si>
    <t>PRODUCCION FISCALIZADA DE HIDROCARBUROS LIQUIDOS</t>
  </si>
  <si>
    <t>CUADRO COMPARATIVO - SETIEMBRE 1999</t>
  </si>
  <si>
    <t>COMPAÑÍA</t>
  </si>
  <si>
    <t>LOTE</t>
  </si>
  <si>
    <t>JULIO</t>
  </si>
  <si>
    <t>AGOSTO</t>
  </si>
  <si>
    <t>SETIEMBRE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</si>
  <si>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</si>
  <si>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</si>
  <si>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</si>
  <si>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</si>
  <si>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</si>
  <si>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</si>
  <si>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</si>
  <si>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</si>
  <si>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</si>
  <si>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COMENTARIOS</t>
  </si>
  <si>
    <t>GMP</t>
  </si>
  <si>
    <t>I</t>
  </si>
  <si>
    <t>PET. MONTERRICO</t>
  </si>
  <si>
    <t>II</t>
  </si>
  <si>
    <t>MERCANTILE</t>
  </si>
  <si>
    <t>III</t>
  </si>
  <si>
    <t>RIO BRAVO</t>
  </si>
  <si>
    <t>IV</t>
  </si>
  <si>
    <t>V</t>
  </si>
  <si>
    <t>SAPET</t>
  </si>
  <si>
    <t>VI</t>
  </si>
  <si>
    <t>VII</t>
  </si>
  <si>
    <t>UNIPETRO</t>
  </si>
  <si>
    <t>IX</t>
  </si>
  <si>
    <t>PEREZ COMPANC</t>
  </si>
  <si>
    <t>X</t>
  </si>
  <si>
    <t>TOT. ZONA COSTA</t>
  </si>
  <si>
    <t>PETROTECH</t>
  </si>
  <si>
    <t>Z-2B</t>
  </si>
  <si>
    <t>TOT. ZONA ZOCALO</t>
  </si>
  <si>
    <t>OCCIDENTAL</t>
  </si>
  <si>
    <t>1-AB</t>
  </si>
  <si>
    <t>PLUSPETROL</t>
  </si>
  <si>
    <t>MAPLE</t>
  </si>
  <si>
    <t>31 B/D</t>
  </si>
  <si>
    <t>AGUAYTIA</t>
  </si>
  <si>
    <t>31 C</t>
  </si>
  <si>
    <t>TOT. ZONA SELVA</t>
  </si>
  <si>
    <t>TOTAL PAÍS (BLS)</t>
  </si>
  <si>
    <t>PROMEDIO (BLS/DIA)</t>
  </si>
  <si>
    <t>DIFERENCIA                       SET. - AGOSTO</t>
  </si>
  <si>
    <t>DIF.                  ( %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</si>
</sst>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0"/>
    </font>
    <font>
      <sz val="8"/>
      <name val="Arial"/>
      <family val="2"/>
    </font>
    <font>
      <sz val="19"/>
      <name val="Arial"/>
      <family val="0"/>
    </font>
    <font>
      <sz val="7"/>
      <name val="Arial"/>
      <family val="2"/>
    </font>
    <font>
      <sz val="11.25"/>
      <name val="Arial"/>
      <family val="2"/>
    </font>
    <font>
      <sz val="5.75"/>
      <name val="Arial"/>
      <family val="2"/>
    </font>
    <font>
      <sz val="9.25"/>
      <name val="Arial"/>
      <family val="2"/>
    </font>
    <font>
      <sz val="19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 quotePrefix="1">
      <alignment horizontal="center"/>
    </xf>
    <xf numFmtId="17" fontId="1" fillId="0" borderId="0" xfId="0" applyNumberFormat="1" applyFont="1" applyAlignment="1" quotePrefix="1">
      <alignment horizontal="center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/>
    </xf>
    <xf numFmtId="0" fontId="3" fillId="3" borderId="9" xfId="0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4" fillId="3" borderId="12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1" fontId="5" fillId="3" borderId="9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12" xfId="0" applyNumberFormat="1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" fontId="5" fillId="4" borderId="9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3" fontId="5" fillId="4" borderId="11" xfId="0" applyNumberFormat="1" applyFont="1" applyFill="1" applyBorder="1" applyAlignment="1">
      <alignment vertical="center"/>
    </xf>
    <xf numFmtId="1" fontId="5" fillId="4" borderId="9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/>
    </xf>
    <xf numFmtId="0" fontId="3" fillId="5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0" fontId="4" fillId="5" borderId="12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3" fontId="6" fillId="0" borderId="11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vertical="center"/>
    </xf>
    <xf numFmtId="3" fontId="5" fillId="5" borderId="9" xfId="0" applyNumberFormat="1" applyFont="1" applyFill="1" applyBorder="1" applyAlignment="1">
      <alignment vertical="center"/>
    </xf>
    <xf numFmtId="3" fontId="5" fillId="5" borderId="1" xfId="0" applyNumberFormat="1" applyFont="1" applyFill="1" applyBorder="1" applyAlignment="1">
      <alignment vertical="center"/>
    </xf>
    <xf numFmtId="3" fontId="5" fillId="5" borderId="11" xfId="0" applyNumberFormat="1" applyFont="1" applyFill="1" applyBorder="1" applyAlignment="1">
      <alignment vertical="center"/>
    </xf>
    <xf numFmtId="1" fontId="5" fillId="5" borderId="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/>
    </xf>
    <xf numFmtId="1" fontId="6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6" borderId="1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3" fontId="3" fillId="6" borderId="9" xfId="0" applyNumberFormat="1" applyFont="1" applyFill="1" applyBorder="1" applyAlignment="1">
      <alignment vertical="center"/>
    </xf>
    <xf numFmtId="3" fontId="5" fillId="6" borderId="9" xfId="0" applyNumberFormat="1" applyFont="1" applyFill="1" applyBorder="1" applyAlignment="1">
      <alignment vertical="center"/>
    </xf>
    <xf numFmtId="3" fontId="5" fillId="6" borderId="11" xfId="0" applyNumberFormat="1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vertical="center"/>
    </xf>
    <xf numFmtId="1" fontId="5" fillId="6" borderId="9" xfId="0" applyNumberFormat="1" applyFont="1" applyFill="1" applyBorder="1" applyAlignment="1">
      <alignment horizontal="center" vertical="center"/>
    </xf>
    <xf numFmtId="164" fontId="5" fillId="6" borderId="9" xfId="0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top" wrapText="1"/>
    </xf>
    <xf numFmtId="1" fontId="4" fillId="2" borderId="9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justify" wrapText="1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'[1]COMP-MEN'!$A$15</c:f>
              <c:strCache>
                <c:ptCount val="1"/>
                <c:pt idx="0">
                  <c:v>TOT. ZONA COSTA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'[1]COMP-MEN'!$I$5:$U$5</c:f>
              <c:strCache>
                <c:ptCount val="13"/>
                <c:pt idx="0">
                  <c:v>SETIEMBRE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ENERO</c:v>
                </c:pt>
                <c:pt idx="5">
                  <c:v>FEBRERO</c:v>
                </c:pt>
                <c:pt idx="6">
                  <c:v>MARZO</c:v>
                </c:pt>
                <c:pt idx="7">
                  <c:v>ABRIL</c:v>
                </c:pt>
                <c:pt idx="8">
                  <c:v>MAYO</c:v>
                </c:pt>
                <c:pt idx="9">
                  <c:v>JUNIO</c:v>
                </c:pt>
                <c:pt idx="10">
                  <c:v>JULIO</c:v>
                </c:pt>
                <c:pt idx="11">
                  <c:v>AGOSTO</c:v>
                </c:pt>
                <c:pt idx="12">
                  <c:v>SETIEMBRE</c:v>
                </c:pt>
              </c:strCache>
            </c:strRef>
          </c:cat>
          <c:val>
            <c:numRef>
              <c:f>'[1]COMP-MEN'!$I$15:$U$15</c:f>
              <c:numCache>
                <c:ptCount val="13"/>
                <c:pt idx="0">
                  <c:v>690333</c:v>
                </c:pt>
                <c:pt idx="1">
                  <c:v>696684</c:v>
                </c:pt>
                <c:pt idx="2">
                  <c:v>669786</c:v>
                </c:pt>
                <c:pt idx="3">
                  <c:v>688659</c:v>
                </c:pt>
                <c:pt idx="4">
                  <c:v>683097</c:v>
                </c:pt>
                <c:pt idx="5">
                  <c:v>604170</c:v>
                </c:pt>
                <c:pt idx="6">
                  <c:v>654310</c:v>
                </c:pt>
                <c:pt idx="7">
                  <c:v>634533</c:v>
                </c:pt>
                <c:pt idx="8">
                  <c:v>646008</c:v>
                </c:pt>
                <c:pt idx="9">
                  <c:v>620963</c:v>
                </c:pt>
                <c:pt idx="10">
                  <c:v>640705</c:v>
                </c:pt>
                <c:pt idx="11">
                  <c:v>630798</c:v>
                </c:pt>
                <c:pt idx="12">
                  <c:v>592788</c:v>
                </c:pt>
              </c:numCache>
            </c:numRef>
          </c:val>
        </c:ser>
        <c:ser>
          <c:idx val="1"/>
          <c:order val="1"/>
          <c:tx>
            <c:strRef>
              <c:f>'[1]COMP-MEN'!$A$17</c:f>
              <c:strCache>
                <c:ptCount val="1"/>
                <c:pt idx="0">
                  <c:v>TOT. ZONA ZOCALO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'[1]COMP-MEN'!$I$5:$U$5</c:f>
              <c:strCache>
                <c:ptCount val="13"/>
                <c:pt idx="0">
                  <c:v>SETIEMBRE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ENERO</c:v>
                </c:pt>
                <c:pt idx="5">
                  <c:v>FEBRERO</c:v>
                </c:pt>
                <c:pt idx="6">
                  <c:v>MARZO</c:v>
                </c:pt>
                <c:pt idx="7">
                  <c:v>ABRIL</c:v>
                </c:pt>
                <c:pt idx="8">
                  <c:v>MAYO</c:v>
                </c:pt>
                <c:pt idx="9">
                  <c:v>JUNIO</c:v>
                </c:pt>
                <c:pt idx="10">
                  <c:v>JULIO</c:v>
                </c:pt>
                <c:pt idx="11">
                  <c:v>AGOSTO</c:v>
                </c:pt>
                <c:pt idx="12">
                  <c:v>SETIEMBRE</c:v>
                </c:pt>
              </c:strCache>
            </c:strRef>
          </c:cat>
          <c:val>
            <c:numRef>
              <c:f>'[1]COMP-MEN'!$I$17:$U$17</c:f>
              <c:numCache>
                <c:ptCount val="13"/>
                <c:pt idx="0">
                  <c:v>460375</c:v>
                </c:pt>
                <c:pt idx="1">
                  <c:v>467454</c:v>
                </c:pt>
                <c:pt idx="2">
                  <c:v>445036</c:v>
                </c:pt>
                <c:pt idx="3">
                  <c:v>470119</c:v>
                </c:pt>
                <c:pt idx="4">
                  <c:v>458152</c:v>
                </c:pt>
                <c:pt idx="5">
                  <c:v>410792</c:v>
                </c:pt>
                <c:pt idx="6">
                  <c:v>450267</c:v>
                </c:pt>
                <c:pt idx="7">
                  <c:v>444220</c:v>
                </c:pt>
                <c:pt idx="8">
                  <c:v>443594</c:v>
                </c:pt>
                <c:pt idx="9">
                  <c:v>409807</c:v>
                </c:pt>
                <c:pt idx="10">
                  <c:v>433346</c:v>
                </c:pt>
                <c:pt idx="11">
                  <c:v>417398</c:v>
                </c:pt>
                <c:pt idx="12">
                  <c:v>402471</c:v>
                </c:pt>
              </c:numCache>
            </c:numRef>
          </c:val>
        </c:ser>
        <c:ser>
          <c:idx val="2"/>
          <c:order val="2"/>
          <c:tx>
            <c:strRef>
              <c:f>'[1]COMP-MEN'!$A$22</c:f>
              <c:strCache>
                <c:ptCount val="1"/>
                <c:pt idx="0">
                  <c:v>TOT. ZONA SELVA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'[1]COMP-MEN'!$I$5:$U$5</c:f>
              <c:strCache>
                <c:ptCount val="13"/>
                <c:pt idx="0">
                  <c:v>SETIEMBRE</c:v>
                </c:pt>
                <c:pt idx="1">
                  <c:v>OCTUBRE</c:v>
                </c:pt>
                <c:pt idx="2">
                  <c:v>NOVIEMBRE</c:v>
                </c:pt>
                <c:pt idx="3">
                  <c:v>DICIEMBRE</c:v>
                </c:pt>
                <c:pt idx="4">
                  <c:v>ENERO</c:v>
                </c:pt>
                <c:pt idx="5">
                  <c:v>FEBRERO</c:v>
                </c:pt>
                <c:pt idx="6">
                  <c:v>MARZO</c:v>
                </c:pt>
                <c:pt idx="7">
                  <c:v>ABRIL</c:v>
                </c:pt>
                <c:pt idx="8">
                  <c:v>MAYO</c:v>
                </c:pt>
                <c:pt idx="9">
                  <c:v>JUNIO</c:v>
                </c:pt>
                <c:pt idx="10">
                  <c:v>JULIO</c:v>
                </c:pt>
                <c:pt idx="11">
                  <c:v>AGOSTO</c:v>
                </c:pt>
                <c:pt idx="12">
                  <c:v>SETIEMBRE</c:v>
                </c:pt>
              </c:strCache>
            </c:strRef>
          </c:cat>
          <c:val>
            <c:numRef>
              <c:f>'[1]COMP-MEN'!$I$22:$U$22</c:f>
              <c:numCache>
                <c:ptCount val="13"/>
                <c:pt idx="0">
                  <c:v>2397904</c:v>
                </c:pt>
                <c:pt idx="1">
                  <c:v>2543481</c:v>
                </c:pt>
                <c:pt idx="2">
                  <c:v>2323102</c:v>
                </c:pt>
                <c:pt idx="3">
                  <c:v>2337395</c:v>
                </c:pt>
                <c:pt idx="4">
                  <c:v>2299259</c:v>
                </c:pt>
                <c:pt idx="5">
                  <c:v>2061447</c:v>
                </c:pt>
                <c:pt idx="6">
                  <c:v>2255205</c:v>
                </c:pt>
                <c:pt idx="7">
                  <c:v>2149718</c:v>
                </c:pt>
                <c:pt idx="8">
                  <c:v>2133985</c:v>
                </c:pt>
                <c:pt idx="9">
                  <c:v>2227125</c:v>
                </c:pt>
                <c:pt idx="10">
                  <c:v>2255077</c:v>
                </c:pt>
                <c:pt idx="11">
                  <c:v>2177928</c:v>
                </c:pt>
                <c:pt idx="12">
                  <c:v>2121365</c:v>
                </c:pt>
              </c:numCache>
            </c:numRef>
          </c:val>
        </c:ser>
        <c:axId val="3680959"/>
        <c:axId val="33128632"/>
      </c:areaChart>
      <c:catAx>
        <c:axId val="368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3128632"/>
        <c:crosses val="autoZero"/>
        <c:auto val="1"/>
        <c:lblOffset val="100"/>
        <c:noMultiLvlLbl val="0"/>
      </c:catAx>
      <c:valAx>
        <c:axId val="33128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Barriles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6809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DISTRIBUCION PORCENTUAL
SETIEMBRE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236"/>
          <c:w val="0.72725"/>
          <c:h val="0.61375"/>
        </c:manualLayout>
      </c:layout>
      <c:ofPieChart>
        <c:ofPieType val="bar"/>
        <c:varyColors val="1"/>
        <c:ser>
          <c:idx val="10"/>
          <c:order val="0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'[1]COMP-MEN'!$C$5:$C$22</c:f>
              <c:numCache/>
            </c:numRef>
          </c:val>
        </c:ser>
        <c:ser>
          <c:idx val="11"/>
          <c:order val="1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'[1]COMP-MEN'!$D$5:$D$22</c:f>
              <c:numCache/>
            </c:numRef>
          </c:val>
        </c:ser>
        <c:ser>
          <c:idx val="12"/>
          <c:order val="2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'[1]COMP-MEN'!$E$5:$E$22</c:f>
              <c:numCache/>
            </c:numRef>
          </c:val>
        </c:ser>
        <c:ser>
          <c:idx val="13"/>
          <c:order val="3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'[1]COMP-MEN'!$F$5:$F$22</c:f>
              <c:numCache/>
            </c:numRef>
          </c:val>
        </c:ser>
        <c:ser>
          <c:idx val="14"/>
          <c:order val="4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'[1]COMP-MEN'!$G$5:$G$22</c:f>
              <c:numCache/>
            </c:numRef>
          </c:val>
        </c:ser>
        <c:ser>
          <c:idx val="15"/>
          <c:order val="5"/>
          <c:tx>
            <c:strRef>
              <c:f>'[1]COMP-MEN'!#REF!</c:f>
              <c:strCache>
                <c:ptCount val="1"/>
                <c:pt idx="0">
                  <c:v>#¡REF!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'[1]COMP-MEN'!$A$5:$B$22</c:f>
              <c:multiLvlStrCache>
                <c:ptCount val="5"/>
                <c:lvl>
                  <c:pt idx="0">
                    <c:v>LOTE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</c:lvl>
                <c:lvl>
                  <c:pt idx="0">
                    <c:v>COMPAÑÍA</c:v>
                  </c:pt>
                  <c:pt idx="1">
                    <c:v>GMP</c:v>
                  </c:pt>
                  <c:pt idx="2">
                    <c:v>PET. MONTERRICO</c:v>
                  </c:pt>
                  <c:pt idx="3">
                    <c:v>MERCANTILE</c:v>
                  </c:pt>
                  <c:pt idx="4">
                    <c:v>RIO BRAVO</c:v>
                  </c:pt>
                </c:lvl>
              </c:multiLvlStrCache>
            </c:multiLvlStrRef>
          </c:cat>
          <c:val>
            <c:numRef>
              <c:f>'[1]COMP-MEN'!$H$5:$H$22</c:f>
              <c:numCache/>
            </c:numRef>
          </c:val>
        </c:ser>
        <c:ser>
          <c:idx val="0"/>
          <c:order val="6"/>
          <c:tx>
            <c:strRef>
              <c:f>'[1]COMP-MEN'!$Z$6</c:f>
              <c:strCache>
                <c:ptCount val="1"/>
                <c:pt idx="0">
                  <c:v>DISTRIBUCION PORCENTUAL MES DE MAYO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'[1]COMP-MEN'!$Z$7:$AD$7</c:f>
              <c:strCache>
                <c:ptCount val="5"/>
                <c:pt idx="0">
                  <c:v>OCCIDENTAL</c:v>
                </c:pt>
                <c:pt idx="1">
                  <c:v>PLUSPETROL</c:v>
                </c:pt>
                <c:pt idx="2">
                  <c:v>PETROTECH</c:v>
                </c:pt>
                <c:pt idx="3">
                  <c:v>PEREZ COMPANC</c:v>
                </c:pt>
                <c:pt idx="4">
                  <c:v>OTROS</c:v>
                </c:pt>
              </c:strCache>
            </c:strRef>
          </c:cat>
          <c:val>
            <c:numRef>
              <c:f>'[1]COMP-MEN'!$Z$8:$AD$8</c:f>
              <c:numCache>
                <c:ptCount val="5"/>
                <c:pt idx="0">
                  <c:v>1186461</c:v>
                </c:pt>
                <c:pt idx="1">
                  <c:v>810011</c:v>
                </c:pt>
                <c:pt idx="2">
                  <c:v>402471</c:v>
                </c:pt>
                <c:pt idx="3">
                  <c:v>368932</c:v>
                </c:pt>
                <c:pt idx="4">
                  <c:v>348749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10</xdr:col>
      <xdr:colOff>457200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762000" y="5334000"/>
        <a:ext cx="73152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30</xdr:row>
      <xdr:rowOff>0</xdr:rowOff>
    </xdr:from>
    <xdr:to>
      <xdr:col>19</xdr:col>
      <xdr:colOff>28575</xdr:colOff>
      <xdr:row>47</xdr:row>
      <xdr:rowOff>85725</xdr:rowOff>
    </xdr:to>
    <xdr:graphicFrame>
      <xdr:nvGraphicFramePr>
        <xdr:cNvPr id="2" name="Chart 2"/>
        <xdr:cNvGraphicFramePr/>
      </xdr:nvGraphicFramePr>
      <xdr:xfrm>
        <a:off x="9144000" y="5334000"/>
        <a:ext cx="53625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d99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 (gas)"/>
      <sheetName val="ESTRUCTURA oil"/>
      <sheetName val="producion total"/>
      <sheetName val="I"/>
      <sheetName val="II"/>
      <sheetName val="III"/>
      <sheetName val="IV"/>
      <sheetName val="V"/>
      <sheetName val="VI"/>
      <sheetName val="VII"/>
      <sheetName val="IX"/>
      <sheetName val="X"/>
      <sheetName val="Z-2B"/>
      <sheetName val="1-AB"/>
      <sheetName val="8"/>
      <sheetName val="MAPLE"/>
      <sheetName val="otras"/>
      <sheetName val="OXYB"/>
      <sheetName val="COMP-MEN"/>
      <sheetName val="GAS"/>
    </sheetNames>
    <sheetDataSet>
      <sheetData sheetId="18">
        <row r="5">
          <cell r="A5" t="str">
            <v>COMPAÑÍA</v>
          </cell>
          <cell r="B5" t="str">
            <v>LOTE</v>
          </cell>
          <cell r="C5" t="str">
            <v>JULIO</v>
          </cell>
          <cell r="D5" t="str">
            <v>AGOSTO</v>
          </cell>
          <cell r="E5" t="str">
            <v>SETIEMBRE</v>
          </cell>
          <cell r="F5" t="str">
            <v>OCTUBRE</v>
          </cell>
          <cell r="G5" t="str">
            <v>NOVIEMBRE</v>
          </cell>
          <cell r="H5" t="str">
            <v>DICIEMBRE</v>
          </cell>
          <cell r="I5" t="str">
            <v>SETIEMBRE</v>
          </cell>
          <cell r="J5" t="str">
            <v>OCTUBRE</v>
          </cell>
          <cell r="K5" t="str">
            <v>NOVIEMBRE</v>
          </cell>
          <cell r="L5" t="str">
            <v>DICIEMBRE</v>
          </cell>
          <cell r="M5" t="str">
            <v>ENERO</v>
          </cell>
          <cell r="N5" t="str">
            <v>FEBRERO</v>
          </cell>
          <cell r="O5" t="str">
            <v>MARZO</v>
          </cell>
          <cell r="P5" t="str">
            <v>ABRIL</v>
          </cell>
          <cell r="Q5" t="str">
            <v>MAYO</v>
          </cell>
          <cell r="R5" t="str">
            <v>JUNIO</v>
          </cell>
          <cell r="S5" t="str">
            <v>JULIO</v>
          </cell>
          <cell r="T5" t="str">
            <v>AGOSTO</v>
          </cell>
          <cell r="U5" t="str">
            <v>SETIEMBRE</v>
          </cell>
        </row>
        <row r="6">
          <cell r="A6" t="str">
            <v>GMP</v>
          </cell>
          <cell r="B6" t="str">
            <v>I</v>
          </cell>
          <cell r="C6">
            <v>700</v>
          </cell>
          <cell r="D6">
            <v>700</v>
          </cell>
          <cell r="E6">
            <v>710</v>
          </cell>
          <cell r="F6">
            <v>695</v>
          </cell>
          <cell r="G6">
            <v>682</v>
          </cell>
          <cell r="H6">
            <v>692</v>
          </cell>
          <cell r="Z6" t="str">
            <v>DISTRIBUCION PORCENTUAL MES DE MAYO</v>
          </cell>
        </row>
        <row r="7">
          <cell r="A7" t="str">
            <v>PET. MONTERRICO</v>
          </cell>
          <cell r="B7" t="str">
            <v>II</v>
          </cell>
          <cell r="C7">
            <v>1005</v>
          </cell>
          <cell r="D7">
            <v>1006</v>
          </cell>
          <cell r="E7">
            <v>986</v>
          </cell>
          <cell r="F7">
            <v>944</v>
          </cell>
          <cell r="G7">
            <v>905</v>
          </cell>
          <cell r="H7">
            <v>838</v>
          </cell>
          <cell r="Z7" t="str">
            <v>OCCIDENTAL</v>
          </cell>
          <cell r="AA7" t="str">
            <v>PLUSPETROL</v>
          </cell>
          <cell r="AB7" t="str">
            <v>PETROTECH</v>
          </cell>
          <cell r="AC7" t="str">
            <v>PEREZ COMPANC</v>
          </cell>
          <cell r="AD7" t="str">
            <v>OTROS</v>
          </cell>
        </row>
        <row r="8">
          <cell r="A8" t="str">
            <v>MERCANTILE</v>
          </cell>
          <cell r="B8" t="str">
            <v>III</v>
          </cell>
          <cell r="C8">
            <v>1214</v>
          </cell>
          <cell r="D8">
            <v>1395</v>
          </cell>
          <cell r="E8">
            <v>1622</v>
          </cell>
          <cell r="F8">
            <v>1680</v>
          </cell>
          <cell r="G8">
            <v>1769</v>
          </cell>
          <cell r="H8">
            <v>1695</v>
          </cell>
          <cell r="Z8">
            <v>1186461</v>
          </cell>
          <cell r="AA8">
            <v>810011</v>
          </cell>
          <cell r="AB8">
            <v>402471</v>
          </cell>
          <cell r="AC8">
            <v>368932</v>
          </cell>
          <cell r="AD8">
            <v>348749</v>
          </cell>
        </row>
        <row r="9">
          <cell r="A9" t="str">
            <v>RIO BRAVO</v>
          </cell>
          <cell r="B9" t="str">
            <v>IV</v>
          </cell>
          <cell r="C9">
            <v>640</v>
          </cell>
          <cell r="D9">
            <v>546</v>
          </cell>
          <cell r="E9">
            <v>512</v>
          </cell>
          <cell r="F9">
            <v>520</v>
          </cell>
          <cell r="G9">
            <v>593</v>
          </cell>
          <cell r="H9">
            <v>669</v>
          </cell>
        </row>
        <row r="10">
          <cell r="A10" t="str">
            <v>GMP</v>
          </cell>
          <cell r="B10" t="str">
            <v>V</v>
          </cell>
          <cell r="C10">
            <v>183</v>
          </cell>
          <cell r="D10">
            <v>168</v>
          </cell>
          <cell r="E10">
            <v>177</v>
          </cell>
          <cell r="F10">
            <v>168</v>
          </cell>
          <cell r="G10">
            <v>163</v>
          </cell>
          <cell r="H10">
            <v>142</v>
          </cell>
        </row>
        <row r="11">
          <cell r="A11" t="str">
            <v>SAPET</v>
          </cell>
          <cell r="B11" t="str">
            <v>VI</v>
          </cell>
          <cell r="C11">
            <v>4876</v>
          </cell>
          <cell r="D11">
            <v>4026</v>
          </cell>
          <cell r="E11">
            <v>4143</v>
          </cell>
          <cell r="F11">
            <v>4228</v>
          </cell>
          <cell r="G11">
            <v>4300</v>
          </cell>
          <cell r="H11">
            <v>4471</v>
          </cell>
        </row>
        <row r="12">
          <cell r="A12" t="str">
            <v>SAPET</v>
          </cell>
          <cell r="B12" t="str">
            <v>VII</v>
          </cell>
          <cell r="C12">
            <v>1652</v>
          </cell>
          <cell r="D12">
            <v>1760</v>
          </cell>
          <cell r="E12">
            <v>1819</v>
          </cell>
          <cell r="F12">
            <v>2012</v>
          </cell>
          <cell r="G12">
            <v>2005</v>
          </cell>
          <cell r="H12">
            <v>2016</v>
          </cell>
        </row>
        <row r="13">
          <cell r="A13" t="str">
            <v>UNIPETRO</v>
          </cell>
          <cell r="B13" t="str">
            <v>IX</v>
          </cell>
          <cell r="C13">
            <v>409</v>
          </cell>
          <cell r="D13">
            <v>457</v>
          </cell>
          <cell r="E13">
            <v>469</v>
          </cell>
          <cell r="F13">
            <v>440</v>
          </cell>
          <cell r="G13">
            <v>429</v>
          </cell>
          <cell r="H13">
            <v>366</v>
          </cell>
        </row>
        <row r="14">
          <cell r="A14" t="str">
            <v>PEREZ COMPANC</v>
          </cell>
          <cell r="B14" t="str">
            <v>X</v>
          </cell>
          <cell r="C14">
            <v>14294</v>
          </cell>
          <cell r="D14">
            <v>15204</v>
          </cell>
          <cell r="E14">
            <v>14739</v>
          </cell>
          <cell r="F14">
            <v>15237</v>
          </cell>
          <cell r="G14">
            <v>14608</v>
          </cell>
          <cell r="H14">
            <v>14249</v>
          </cell>
        </row>
        <row r="15">
          <cell r="A15" t="str">
            <v>TOT. ZONA COSTA</v>
          </cell>
          <cell r="C15">
            <v>24973</v>
          </cell>
          <cell r="D15">
            <v>25262</v>
          </cell>
          <cell r="E15">
            <v>25177</v>
          </cell>
          <cell r="F15">
            <v>25924</v>
          </cell>
          <cell r="G15">
            <v>25454</v>
          </cell>
          <cell r="H15">
            <v>25138</v>
          </cell>
          <cell r="I15">
            <v>690333</v>
          </cell>
          <cell r="J15">
            <v>696684</v>
          </cell>
          <cell r="K15">
            <v>669786</v>
          </cell>
          <cell r="L15">
            <v>688659</v>
          </cell>
          <cell r="M15">
            <v>683097</v>
          </cell>
          <cell r="N15">
            <v>604170</v>
          </cell>
          <cell r="O15">
            <v>654310</v>
          </cell>
          <cell r="P15">
            <v>634533</v>
          </cell>
          <cell r="Q15">
            <v>646008</v>
          </cell>
          <cell r="R15">
            <v>620963</v>
          </cell>
          <cell r="S15">
            <v>640705</v>
          </cell>
          <cell r="T15">
            <v>630798</v>
          </cell>
          <cell r="U15">
            <v>592788</v>
          </cell>
        </row>
        <row r="16">
          <cell r="A16" t="str">
            <v>PETROTECH</v>
          </cell>
          <cell r="B16" t="str">
            <v>Z-2B</v>
          </cell>
          <cell r="C16">
            <v>17138</v>
          </cell>
          <cell r="D16">
            <v>17108</v>
          </cell>
          <cell r="E16">
            <v>16941</v>
          </cell>
          <cell r="F16">
            <v>16621</v>
          </cell>
          <cell r="G16">
            <v>16664</v>
          </cell>
          <cell r="H16">
            <v>16750</v>
          </cell>
        </row>
        <row r="17">
          <cell r="A17" t="str">
            <v>TOT. ZONA ZOCALO</v>
          </cell>
          <cell r="C17">
            <v>17138</v>
          </cell>
          <cell r="D17">
            <v>17108</v>
          </cell>
          <cell r="E17">
            <v>16941</v>
          </cell>
          <cell r="F17">
            <v>16621</v>
          </cell>
          <cell r="G17">
            <v>16664</v>
          </cell>
          <cell r="H17">
            <v>16750</v>
          </cell>
          <cell r="I17">
            <v>460375</v>
          </cell>
          <cell r="J17">
            <v>467454</v>
          </cell>
          <cell r="K17">
            <v>445036</v>
          </cell>
          <cell r="L17">
            <v>470119</v>
          </cell>
          <cell r="M17">
            <v>458152</v>
          </cell>
          <cell r="N17">
            <v>410792</v>
          </cell>
          <cell r="O17">
            <v>450267</v>
          </cell>
          <cell r="P17">
            <v>444220</v>
          </cell>
          <cell r="Q17">
            <v>443594</v>
          </cell>
          <cell r="R17">
            <v>409807</v>
          </cell>
          <cell r="S17">
            <v>433346</v>
          </cell>
          <cell r="T17">
            <v>417398</v>
          </cell>
          <cell r="U17">
            <v>402471</v>
          </cell>
        </row>
        <row r="18">
          <cell r="A18" t="str">
            <v>OCCIDENTAL</v>
          </cell>
          <cell r="B18" t="str">
            <v>1-AB</v>
          </cell>
          <cell r="C18">
            <v>46047</v>
          </cell>
          <cell r="D18">
            <v>45706</v>
          </cell>
          <cell r="E18">
            <v>44085</v>
          </cell>
          <cell r="F18">
            <v>44605</v>
          </cell>
          <cell r="G18">
            <v>41490</v>
          </cell>
          <cell r="H18">
            <v>44156</v>
          </cell>
        </row>
        <row r="19">
          <cell r="A19" t="str">
            <v>PLUSPETROL</v>
          </cell>
          <cell r="B19">
            <v>8</v>
          </cell>
          <cell r="C19">
            <v>26661</v>
          </cell>
          <cell r="D19">
            <v>27403</v>
          </cell>
          <cell r="E19">
            <v>29086</v>
          </cell>
          <cell r="F19">
            <v>28655</v>
          </cell>
          <cell r="G19">
            <v>27233</v>
          </cell>
          <cell r="H19">
            <v>27407</v>
          </cell>
        </row>
        <row r="20">
          <cell r="A20" t="str">
            <v>MAPLE</v>
          </cell>
          <cell r="B20" t="str">
            <v>31 B/D</v>
          </cell>
          <cell r="C20">
            <v>569</v>
          </cell>
          <cell r="D20">
            <v>575</v>
          </cell>
          <cell r="E20">
            <v>585</v>
          </cell>
          <cell r="F20">
            <v>447</v>
          </cell>
          <cell r="G20">
            <v>564</v>
          </cell>
          <cell r="H20">
            <v>516</v>
          </cell>
        </row>
        <row r="21">
          <cell r="A21" t="str">
            <v>AGUAYTIA</v>
          </cell>
          <cell r="B21" t="str">
            <v>31 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TOT. ZONA SELVA</v>
          </cell>
          <cell r="C22">
            <v>73277</v>
          </cell>
          <cell r="D22">
            <v>73684</v>
          </cell>
          <cell r="E22">
            <v>73756</v>
          </cell>
          <cell r="F22">
            <v>73707</v>
          </cell>
          <cell r="G22">
            <v>69287</v>
          </cell>
          <cell r="H22">
            <v>72079</v>
          </cell>
          <cell r="I22">
            <v>2397904</v>
          </cell>
          <cell r="J22">
            <v>2543481</v>
          </cell>
          <cell r="K22">
            <v>2323102</v>
          </cell>
          <cell r="L22">
            <v>2337395</v>
          </cell>
          <cell r="M22">
            <v>2299259</v>
          </cell>
          <cell r="N22">
            <v>2061447</v>
          </cell>
          <cell r="O22">
            <v>2255205</v>
          </cell>
          <cell r="P22">
            <v>2149718</v>
          </cell>
          <cell r="Q22">
            <v>2133985</v>
          </cell>
          <cell r="R22">
            <v>2227125</v>
          </cell>
          <cell r="S22">
            <v>2255077</v>
          </cell>
          <cell r="T22">
            <v>2177928</v>
          </cell>
          <cell r="U22">
            <v>2121365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6"/>
  <sheetViews>
    <sheetView tabSelected="1" workbookViewId="0" topLeftCell="A1">
      <selection activeCell="A1" sqref="A1"/>
    </sheetView>
  </sheetViews>
  <sheetFormatPr defaultColWidth="11.421875" defaultRowHeight="12.75"/>
  <sheetData>
    <row r="1" spans="2:24" ht="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5" ht="18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4" ht="15.75">
      <c r="B4" s="5"/>
      <c r="C4" s="5"/>
      <c r="D4" s="5"/>
      <c r="E4" s="5"/>
      <c r="F4" s="5"/>
      <c r="G4" s="5"/>
      <c r="H4" s="5"/>
      <c r="I4" s="5"/>
      <c r="J4" s="6">
        <v>1998</v>
      </c>
      <c r="K4" s="7"/>
      <c r="L4" s="7"/>
      <c r="M4" s="8"/>
      <c r="N4" s="9">
        <v>1999</v>
      </c>
      <c r="O4" s="7"/>
      <c r="P4" s="7"/>
      <c r="Q4" s="7"/>
      <c r="R4" s="7"/>
      <c r="S4" s="7"/>
      <c r="T4" s="7"/>
      <c r="U4" s="7"/>
      <c r="V4" s="10"/>
      <c r="W4" s="11"/>
      <c r="X4" s="5"/>
    </row>
    <row r="5" spans="2:25" s="77" customFormat="1" ht="33.75">
      <c r="B5" s="73" t="s">
        <v>2</v>
      </c>
      <c r="C5" s="73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6</v>
      </c>
      <c r="K5" s="12" t="s">
        <v>7</v>
      </c>
      <c r="L5" s="12" t="s">
        <v>8</v>
      </c>
      <c r="M5" s="13" t="s">
        <v>9</v>
      </c>
      <c r="N5" s="14" t="s">
        <v>10</v>
      </c>
      <c r="O5" s="12" t="s">
        <v>11</v>
      </c>
      <c r="P5" s="12" t="s">
        <v>12</v>
      </c>
      <c r="Q5" s="12" t="s">
        <v>13</v>
      </c>
      <c r="R5" s="13" t="s">
        <v>14</v>
      </c>
      <c r="S5" s="15" t="s">
        <v>15</v>
      </c>
      <c r="T5" s="13" t="s">
        <v>4</v>
      </c>
      <c r="U5" s="13" t="s">
        <v>5</v>
      </c>
      <c r="V5" s="13" t="s">
        <v>6</v>
      </c>
      <c r="W5" s="74" t="s">
        <v>47</v>
      </c>
      <c r="X5" s="75" t="s">
        <v>48</v>
      </c>
      <c r="Y5" s="76" t="s">
        <v>16</v>
      </c>
    </row>
    <row r="6" spans="2:25" ht="12.75">
      <c r="B6" s="16" t="s">
        <v>17</v>
      </c>
      <c r="C6" s="17" t="s">
        <v>18</v>
      </c>
      <c r="D6" s="18">
        <v>700</v>
      </c>
      <c r="E6" s="18">
        <v>700</v>
      </c>
      <c r="F6" s="18">
        <v>710</v>
      </c>
      <c r="G6" s="18">
        <v>695</v>
      </c>
      <c r="H6" s="18">
        <v>682</v>
      </c>
      <c r="I6" s="18">
        <v>692</v>
      </c>
      <c r="J6" s="18">
        <v>20726</v>
      </c>
      <c r="K6" s="18">
        <v>19780</v>
      </c>
      <c r="L6" s="18">
        <v>20311</v>
      </c>
      <c r="M6" s="18">
        <v>20398</v>
      </c>
      <c r="N6" s="19">
        <v>21358</v>
      </c>
      <c r="O6" s="18">
        <v>20011</v>
      </c>
      <c r="P6" s="18">
        <v>20406</v>
      </c>
      <c r="Q6" s="18">
        <v>19376</v>
      </c>
      <c r="R6" s="20">
        <v>20589</v>
      </c>
      <c r="S6" s="18">
        <v>19216</v>
      </c>
      <c r="T6" s="20">
        <v>20084</v>
      </c>
      <c r="U6" s="20">
        <v>19465</v>
      </c>
      <c r="V6" s="20">
        <v>18412</v>
      </c>
      <c r="W6" s="21">
        <f>+V6-U6</f>
        <v>-1053</v>
      </c>
      <c r="X6" s="22">
        <f>+W6/U6*100</f>
        <v>-5.409709735422553</v>
      </c>
      <c r="Y6" s="23"/>
    </row>
    <row r="7" spans="2:25" ht="12.75">
      <c r="B7" s="24" t="s">
        <v>19</v>
      </c>
      <c r="C7" s="17" t="s">
        <v>20</v>
      </c>
      <c r="D7" s="18">
        <v>1005</v>
      </c>
      <c r="E7" s="18">
        <v>1006</v>
      </c>
      <c r="F7" s="18">
        <v>986</v>
      </c>
      <c r="G7" s="18">
        <v>944</v>
      </c>
      <c r="H7" s="18">
        <v>905</v>
      </c>
      <c r="I7" s="18">
        <v>838</v>
      </c>
      <c r="J7" s="18">
        <v>24888</v>
      </c>
      <c r="K7" s="18">
        <v>26442</v>
      </c>
      <c r="L7" s="18">
        <v>24790</v>
      </c>
      <c r="M7" s="18">
        <v>24203</v>
      </c>
      <c r="N7" s="19">
        <v>24887</v>
      </c>
      <c r="O7" s="18">
        <v>19803</v>
      </c>
      <c r="P7" s="18">
        <v>22190</v>
      </c>
      <c r="Q7" s="18">
        <v>20749</v>
      </c>
      <c r="R7" s="20">
        <v>21568</v>
      </c>
      <c r="S7" s="18">
        <v>21027</v>
      </c>
      <c r="T7" s="20">
        <v>26789</v>
      </c>
      <c r="U7" s="20">
        <v>24588</v>
      </c>
      <c r="V7" s="20">
        <v>25012</v>
      </c>
      <c r="W7" s="21">
        <f aca="true" t="shared" si="0" ref="W7:W22">+V7-U7</f>
        <v>424</v>
      </c>
      <c r="X7" s="22">
        <f aca="true" t="shared" si="1" ref="X7:X22">+W7/U7*100</f>
        <v>1.7244184154872295</v>
      </c>
      <c r="Y7" s="23"/>
    </row>
    <row r="8" spans="2:25" ht="12.75">
      <c r="B8" s="24" t="s">
        <v>21</v>
      </c>
      <c r="C8" s="17" t="s">
        <v>22</v>
      </c>
      <c r="D8" s="18">
        <v>1214</v>
      </c>
      <c r="E8" s="18">
        <v>1395</v>
      </c>
      <c r="F8" s="18">
        <v>1622</v>
      </c>
      <c r="G8" s="18">
        <v>1680</v>
      </c>
      <c r="H8" s="18">
        <v>1769</v>
      </c>
      <c r="I8" s="18">
        <v>1695</v>
      </c>
      <c r="J8" s="18">
        <v>28105</v>
      </c>
      <c r="K8" s="18">
        <v>29201</v>
      </c>
      <c r="L8" s="18">
        <v>28309</v>
      </c>
      <c r="M8" s="18">
        <v>26380</v>
      </c>
      <c r="N8" s="19">
        <v>28077</v>
      </c>
      <c r="O8" s="18">
        <v>23103</v>
      </c>
      <c r="P8" s="18">
        <v>26436</v>
      </c>
      <c r="Q8" s="18">
        <v>27685</v>
      </c>
      <c r="R8" s="20">
        <v>28259</v>
      </c>
      <c r="S8" s="18">
        <v>26868</v>
      </c>
      <c r="T8" s="20">
        <v>25629</v>
      </c>
      <c r="U8" s="20">
        <v>24806</v>
      </c>
      <c r="V8" s="20">
        <v>23719</v>
      </c>
      <c r="W8" s="21">
        <f t="shared" si="0"/>
        <v>-1087</v>
      </c>
      <c r="X8" s="22">
        <f t="shared" si="1"/>
        <v>-4.382004353785375</v>
      </c>
      <c r="Y8" s="23"/>
    </row>
    <row r="9" spans="2:25" ht="12.75">
      <c r="B9" s="24" t="s">
        <v>23</v>
      </c>
      <c r="C9" s="17" t="s">
        <v>24</v>
      </c>
      <c r="D9" s="18">
        <v>640</v>
      </c>
      <c r="E9" s="18">
        <v>546</v>
      </c>
      <c r="F9" s="18">
        <v>512</v>
      </c>
      <c r="G9" s="18">
        <v>520</v>
      </c>
      <c r="H9" s="18">
        <v>593</v>
      </c>
      <c r="I9" s="18">
        <v>669</v>
      </c>
      <c r="J9" s="18">
        <v>15431</v>
      </c>
      <c r="K9" s="18">
        <v>15551</v>
      </c>
      <c r="L9" s="18">
        <v>14739</v>
      </c>
      <c r="M9" s="18">
        <v>16085</v>
      </c>
      <c r="N9" s="19">
        <v>15089</v>
      </c>
      <c r="O9" s="18">
        <v>13130</v>
      </c>
      <c r="P9" s="18">
        <v>14874</v>
      </c>
      <c r="Q9" s="18">
        <v>14810</v>
      </c>
      <c r="R9" s="20">
        <v>16617</v>
      </c>
      <c r="S9" s="18">
        <v>16058</v>
      </c>
      <c r="T9" s="20">
        <v>14850</v>
      </c>
      <c r="U9" s="20">
        <v>15159</v>
      </c>
      <c r="V9" s="20">
        <v>15210</v>
      </c>
      <c r="W9" s="21">
        <f t="shared" si="0"/>
        <v>51</v>
      </c>
      <c r="X9" s="22">
        <f t="shared" si="1"/>
        <v>0.33643380170195925</v>
      </c>
      <c r="Y9" s="23"/>
    </row>
    <row r="10" spans="2:25" ht="12.75">
      <c r="B10" s="24" t="s">
        <v>17</v>
      </c>
      <c r="C10" s="17" t="s">
        <v>25</v>
      </c>
      <c r="D10" s="18">
        <v>183</v>
      </c>
      <c r="E10" s="18">
        <v>168</v>
      </c>
      <c r="F10" s="18">
        <v>177</v>
      </c>
      <c r="G10" s="18">
        <v>168</v>
      </c>
      <c r="H10" s="18">
        <v>163</v>
      </c>
      <c r="I10" s="18">
        <v>142</v>
      </c>
      <c r="J10" s="18">
        <v>4625</v>
      </c>
      <c r="K10" s="18">
        <v>5211</v>
      </c>
      <c r="L10" s="18">
        <v>4893</v>
      </c>
      <c r="M10" s="18">
        <v>4870</v>
      </c>
      <c r="N10" s="19">
        <v>4652</v>
      </c>
      <c r="O10" s="18">
        <v>4311</v>
      </c>
      <c r="P10" s="18">
        <v>4465</v>
      </c>
      <c r="Q10" s="18">
        <v>4400</v>
      </c>
      <c r="R10" s="20">
        <v>4966</v>
      </c>
      <c r="S10" s="18">
        <v>4472</v>
      </c>
      <c r="T10" s="20">
        <v>4812</v>
      </c>
      <c r="U10" s="20">
        <v>4956</v>
      </c>
      <c r="V10" s="20">
        <v>4842</v>
      </c>
      <c r="W10" s="21">
        <f t="shared" si="0"/>
        <v>-114</v>
      </c>
      <c r="X10" s="22">
        <f t="shared" si="1"/>
        <v>-2.3002421307506054</v>
      </c>
      <c r="Y10" s="23"/>
    </row>
    <row r="11" spans="2:25" ht="12.75">
      <c r="B11" s="24" t="s">
        <v>26</v>
      </c>
      <c r="C11" s="17" t="s">
        <v>27</v>
      </c>
      <c r="D11" s="18">
        <v>4876</v>
      </c>
      <c r="E11" s="18">
        <v>4026</v>
      </c>
      <c r="F11" s="18">
        <v>4143</v>
      </c>
      <c r="G11" s="18">
        <v>4228</v>
      </c>
      <c r="H11" s="18">
        <v>4300</v>
      </c>
      <c r="I11" s="18">
        <v>4471</v>
      </c>
      <c r="J11" s="18">
        <v>96547</v>
      </c>
      <c r="K11" s="18">
        <v>103249</v>
      </c>
      <c r="L11" s="18">
        <v>97247</v>
      </c>
      <c r="M11" s="18">
        <v>100695</v>
      </c>
      <c r="N11" s="19">
        <v>103439</v>
      </c>
      <c r="O11" s="18">
        <v>93168</v>
      </c>
      <c r="P11" s="18">
        <v>100186</v>
      </c>
      <c r="Q11" s="18">
        <v>96098</v>
      </c>
      <c r="R11" s="20">
        <v>97774</v>
      </c>
      <c r="S11" s="18">
        <v>93218</v>
      </c>
      <c r="T11" s="20">
        <v>93821</v>
      </c>
      <c r="U11" s="20">
        <v>90073</v>
      </c>
      <c r="V11" s="20">
        <v>79450</v>
      </c>
      <c r="W11" s="21">
        <f t="shared" si="0"/>
        <v>-10623</v>
      </c>
      <c r="X11" s="22">
        <f t="shared" si="1"/>
        <v>-11.793767277652572</v>
      </c>
      <c r="Y11" s="23"/>
    </row>
    <row r="12" spans="2:25" ht="12.75">
      <c r="B12" s="24" t="s">
        <v>26</v>
      </c>
      <c r="C12" s="17" t="s">
        <v>28</v>
      </c>
      <c r="D12" s="18">
        <v>1652</v>
      </c>
      <c r="E12" s="18">
        <v>1760</v>
      </c>
      <c r="F12" s="18">
        <v>1819</v>
      </c>
      <c r="G12" s="18">
        <v>2012</v>
      </c>
      <c r="H12" s="18">
        <v>2005</v>
      </c>
      <c r="I12" s="18">
        <v>2016</v>
      </c>
      <c r="J12" s="18">
        <v>44694</v>
      </c>
      <c r="K12" s="18">
        <v>46735</v>
      </c>
      <c r="L12" s="18">
        <v>45390</v>
      </c>
      <c r="M12" s="18">
        <v>46619</v>
      </c>
      <c r="N12" s="19">
        <v>45564</v>
      </c>
      <c r="O12" s="18">
        <v>41453</v>
      </c>
      <c r="P12" s="18">
        <v>44723</v>
      </c>
      <c r="Q12" s="18">
        <v>43591</v>
      </c>
      <c r="R12" s="20">
        <v>45327</v>
      </c>
      <c r="S12" s="18">
        <v>42775</v>
      </c>
      <c r="T12" s="20">
        <v>46196</v>
      </c>
      <c r="U12" s="20">
        <v>49750</v>
      </c>
      <c r="V12" s="20">
        <v>46989</v>
      </c>
      <c r="W12" s="21">
        <f t="shared" si="0"/>
        <v>-2761</v>
      </c>
      <c r="X12" s="22">
        <f t="shared" si="1"/>
        <v>-5.5497487437185935</v>
      </c>
      <c r="Y12" s="23"/>
    </row>
    <row r="13" spans="2:25" ht="12.75">
      <c r="B13" s="24" t="s">
        <v>29</v>
      </c>
      <c r="C13" s="17" t="s">
        <v>30</v>
      </c>
      <c r="D13" s="18">
        <v>409</v>
      </c>
      <c r="E13" s="18">
        <v>457</v>
      </c>
      <c r="F13" s="18">
        <v>469</v>
      </c>
      <c r="G13" s="18">
        <v>440</v>
      </c>
      <c r="H13" s="18">
        <v>429</v>
      </c>
      <c r="I13" s="18">
        <v>366</v>
      </c>
      <c r="J13" s="18">
        <v>12236</v>
      </c>
      <c r="K13" s="18">
        <v>12461</v>
      </c>
      <c r="L13" s="18">
        <v>12364</v>
      </c>
      <c r="M13" s="18">
        <v>12512</v>
      </c>
      <c r="N13" s="19">
        <v>12194</v>
      </c>
      <c r="O13" s="18">
        <v>10322</v>
      </c>
      <c r="P13" s="18">
        <v>11432</v>
      </c>
      <c r="Q13" s="18">
        <v>11022</v>
      </c>
      <c r="R13" s="20">
        <v>11472</v>
      </c>
      <c r="S13" s="18">
        <v>10656</v>
      </c>
      <c r="T13" s="20">
        <v>10967</v>
      </c>
      <c r="U13" s="20">
        <v>11044</v>
      </c>
      <c r="V13" s="20">
        <v>10222</v>
      </c>
      <c r="W13" s="21">
        <f t="shared" si="0"/>
        <v>-822</v>
      </c>
      <c r="X13" s="22">
        <f t="shared" si="1"/>
        <v>-7.442955450923579</v>
      </c>
      <c r="Y13" s="23"/>
    </row>
    <row r="14" spans="2:25" ht="12.75">
      <c r="B14" s="25" t="s">
        <v>31</v>
      </c>
      <c r="C14" s="17" t="s">
        <v>32</v>
      </c>
      <c r="D14" s="18">
        <v>14294</v>
      </c>
      <c r="E14" s="18">
        <v>15204</v>
      </c>
      <c r="F14" s="18">
        <v>14739</v>
      </c>
      <c r="G14" s="18">
        <v>15237</v>
      </c>
      <c r="H14" s="18">
        <v>14608</v>
      </c>
      <c r="I14" s="18">
        <v>14249</v>
      </c>
      <c r="J14" s="18">
        <v>443081</v>
      </c>
      <c r="K14" s="18">
        <v>438054</v>
      </c>
      <c r="L14" s="18">
        <v>421743</v>
      </c>
      <c r="M14" s="18">
        <v>436897</v>
      </c>
      <c r="N14" s="19">
        <v>427837</v>
      </c>
      <c r="O14" s="18">
        <v>378869</v>
      </c>
      <c r="P14" s="18">
        <v>409598</v>
      </c>
      <c r="Q14" s="18">
        <v>396802</v>
      </c>
      <c r="R14" s="20">
        <v>399436</v>
      </c>
      <c r="S14" s="18">
        <v>386673</v>
      </c>
      <c r="T14" s="20">
        <v>397557</v>
      </c>
      <c r="U14" s="20">
        <v>390957</v>
      </c>
      <c r="V14" s="20">
        <v>368932</v>
      </c>
      <c r="W14" s="21">
        <f t="shared" si="0"/>
        <v>-22025</v>
      </c>
      <c r="X14" s="22">
        <f t="shared" si="1"/>
        <v>-5.633611880590449</v>
      </c>
      <c r="Y14" s="23"/>
    </row>
    <row r="15" spans="2:25" ht="12.75">
      <c r="B15" s="26" t="s">
        <v>33</v>
      </c>
      <c r="C15" s="27"/>
      <c r="D15" s="28">
        <f aca="true" t="shared" si="2" ref="D15:V15">SUM(D6:D14)</f>
        <v>24973</v>
      </c>
      <c r="E15" s="28">
        <f t="shared" si="2"/>
        <v>25262</v>
      </c>
      <c r="F15" s="28">
        <f t="shared" si="2"/>
        <v>25177</v>
      </c>
      <c r="G15" s="28">
        <f t="shared" si="2"/>
        <v>25924</v>
      </c>
      <c r="H15" s="28">
        <f t="shared" si="2"/>
        <v>25454</v>
      </c>
      <c r="I15" s="28">
        <f t="shared" si="2"/>
        <v>25138</v>
      </c>
      <c r="J15" s="29">
        <f t="shared" si="2"/>
        <v>690333</v>
      </c>
      <c r="K15" s="29">
        <f t="shared" si="2"/>
        <v>696684</v>
      </c>
      <c r="L15" s="29">
        <f t="shared" si="2"/>
        <v>669786</v>
      </c>
      <c r="M15" s="30">
        <f t="shared" si="2"/>
        <v>688659</v>
      </c>
      <c r="N15" s="31">
        <f t="shared" si="2"/>
        <v>683097</v>
      </c>
      <c r="O15" s="29">
        <f t="shared" si="2"/>
        <v>604170</v>
      </c>
      <c r="P15" s="29">
        <f t="shared" si="2"/>
        <v>654310</v>
      </c>
      <c r="Q15" s="29">
        <f t="shared" si="2"/>
        <v>634533</v>
      </c>
      <c r="R15" s="30">
        <f t="shared" si="2"/>
        <v>646008</v>
      </c>
      <c r="S15" s="30">
        <f t="shared" si="2"/>
        <v>620963</v>
      </c>
      <c r="T15" s="30">
        <f t="shared" si="2"/>
        <v>640705</v>
      </c>
      <c r="U15" s="30">
        <f t="shared" si="2"/>
        <v>630798</v>
      </c>
      <c r="V15" s="30">
        <f t="shared" si="2"/>
        <v>592788</v>
      </c>
      <c r="W15" s="32">
        <f t="shared" si="0"/>
        <v>-38010</v>
      </c>
      <c r="X15" s="32">
        <f t="shared" si="1"/>
        <v>-6.02570077901325</v>
      </c>
      <c r="Y15" s="33"/>
    </row>
    <row r="16" spans="2:25" ht="12.75">
      <c r="B16" s="34" t="s">
        <v>34</v>
      </c>
      <c r="C16" s="35" t="s">
        <v>35</v>
      </c>
      <c r="D16" s="18">
        <v>17138</v>
      </c>
      <c r="E16" s="18">
        <v>17108</v>
      </c>
      <c r="F16" s="18">
        <v>16941</v>
      </c>
      <c r="G16" s="18">
        <v>16621</v>
      </c>
      <c r="H16" s="18">
        <v>16664</v>
      </c>
      <c r="I16" s="18">
        <v>16750</v>
      </c>
      <c r="J16" s="18">
        <v>460375</v>
      </c>
      <c r="K16" s="18">
        <v>467454</v>
      </c>
      <c r="L16" s="18">
        <v>445036</v>
      </c>
      <c r="M16" s="18">
        <v>470119</v>
      </c>
      <c r="N16" s="19">
        <v>458152</v>
      </c>
      <c r="O16" s="18">
        <v>410792</v>
      </c>
      <c r="P16" s="18">
        <v>450267</v>
      </c>
      <c r="Q16" s="18">
        <v>444220</v>
      </c>
      <c r="R16" s="36">
        <v>443594</v>
      </c>
      <c r="S16" s="37">
        <v>409807</v>
      </c>
      <c r="T16" s="36">
        <v>433346</v>
      </c>
      <c r="U16" s="36">
        <v>417398</v>
      </c>
      <c r="V16" s="36">
        <v>402471</v>
      </c>
      <c r="W16" s="21">
        <f t="shared" si="0"/>
        <v>-14927</v>
      </c>
      <c r="X16" s="22">
        <f t="shared" si="1"/>
        <v>-3.576203048409432</v>
      </c>
      <c r="Y16" s="23"/>
    </row>
    <row r="17" spans="2:25" ht="12.75">
      <c r="B17" s="38" t="s">
        <v>36</v>
      </c>
      <c r="C17" s="39"/>
      <c r="D17" s="40">
        <f>SUM(D16:D16)</f>
        <v>17138</v>
      </c>
      <c r="E17" s="40">
        <f>+E16</f>
        <v>17108</v>
      </c>
      <c r="F17" s="40">
        <f>+F16</f>
        <v>16941</v>
      </c>
      <c r="G17" s="40">
        <f>+G16</f>
        <v>16621</v>
      </c>
      <c r="H17" s="40">
        <f>+H16</f>
        <v>16664</v>
      </c>
      <c r="I17" s="40">
        <f>+I16</f>
        <v>16750</v>
      </c>
      <c r="J17" s="41">
        <f aca="true" t="shared" si="3" ref="J17:V17">+J16</f>
        <v>460375</v>
      </c>
      <c r="K17" s="41">
        <f t="shared" si="3"/>
        <v>467454</v>
      </c>
      <c r="L17" s="41">
        <f t="shared" si="3"/>
        <v>445036</v>
      </c>
      <c r="M17" s="42">
        <f t="shared" si="3"/>
        <v>470119</v>
      </c>
      <c r="N17" s="43">
        <f t="shared" si="3"/>
        <v>458152</v>
      </c>
      <c r="O17" s="41">
        <f t="shared" si="3"/>
        <v>410792</v>
      </c>
      <c r="P17" s="41">
        <f t="shared" si="3"/>
        <v>450267</v>
      </c>
      <c r="Q17" s="41">
        <f t="shared" si="3"/>
        <v>444220</v>
      </c>
      <c r="R17" s="42">
        <f t="shared" si="3"/>
        <v>443594</v>
      </c>
      <c r="S17" s="42">
        <f t="shared" si="3"/>
        <v>409807</v>
      </c>
      <c r="T17" s="42">
        <f t="shared" si="3"/>
        <v>433346</v>
      </c>
      <c r="U17" s="42">
        <f t="shared" si="3"/>
        <v>417398</v>
      </c>
      <c r="V17" s="42">
        <f t="shared" si="3"/>
        <v>402471</v>
      </c>
      <c r="W17" s="44">
        <f t="shared" si="0"/>
        <v>-14927</v>
      </c>
      <c r="X17" s="44">
        <f t="shared" si="1"/>
        <v>-3.576203048409432</v>
      </c>
      <c r="Y17" s="33"/>
    </row>
    <row r="18" spans="2:25" ht="12.75">
      <c r="B18" s="45" t="s">
        <v>37</v>
      </c>
      <c r="C18" s="46" t="s">
        <v>38</v>
      </c>
      <c r="D18" s="18">
        <v>46047</v>
      </c>
      <c r="E18" s="18">
        <v>45706</v>
      </c>
      <c r="F18" s="18">
        <v>44085</v>
      </c>
      <c r="G18" s="18">
        <v>44605</v>
      </c>
      <c r="H18" s="18">
        <v>41490</v>
      </c>
      <c r="I18" s="18">
        <v>44156</v>
      </c>
      <c r="J18" s="18">
        <v>1389353</v>
      </c>
      <c r="K18" s="18">
        <v>1470422</v>
      </c>
      <c r="L18" s="18">
        <v>1287991</v>
      </c>
      <c r="M18" s="18">
        <v>1299629</v>
      </c>
      <c r="N18" s="19">
        <v>1303847</v>
      </c>
      <c r="O18" s="18">
        <v>1201838</v>
      </c>
      <c r="P18" s="18">
        <v>1286757</v>
      </c>
      <c r="Q18" s="18">
        <v>1251138</v>
      </c>
      <c r="R18" s="20">
        <v>1278055</v>
      </c>
      <c r="S18" s="18">
        <v>1223331</v>
      </c>
      <c r="T18" s="20">
        <v>1275412</v>
      </c>
      <c r="U18" s="20">
        <v>1252703</v>
      </c>
      <c r="V18" s="20">
        <v>1186461</v>
      </c>
      <c r="W18" s="21">
        <f t="shared" si="0"/>
        <v>-66242</v>
      </c>
      <c r="X18" s="22">
        <f t="shared" si="1"/>
        <v>-5.287925390136369</v>
      </c>
      <c r="Y18" s="47"/>
    </row>
    <row r="19" spans="2:25" ht="12.75">
      <c r="B19" s="48" t="s">
        <v>39</v>
      </c>
      <c r="C19" s="46">
        <v>8</v>
      </c>
      <c r="D19" s="18">
        <v>26661</v>
      </c>
      <c r="E19" s="18">
        <v>27403</v>
      </c>
      <c r="F19" s="18">
        <v>29086</v>
      </c>
      <c r="G19" s="18">
        <v>28655</v>
      </c>
      <c r="H19" s="18">
        <v>27233</v>
      </c>
      <c r="I19" s="18">
        <v>27407</v>
      </c>
      <c r="J19" s="18">
        <v>900745</v>
      </c>
      <c r="K19" s="18">
        <v>944592</v>
      </c>
      <c r="L19" s="18">
        <v>911036</v>
      </c>
      <c r="M19" s="18">
        <v>908363</v>
      </c>
      <c r="N19" s="19">
        <v>881172</v>
      </c>
      <c r="O19" s="18">
        <v>755547</v>
      </c>
      <c r="P19" s="18">
        <v>843517</v>
      </c>
      <c r="Q19" s="18">
        <v>777836</v>
      </c>
      <c r="R19" s="20">
        <v>786547</v>
      </c>
      <c r="S19" s="18">
        <v>894448</v>
      </c>
      <c r="T19" s="20">
        <v>845999</v>
      </c>
      <c r="U19" s="20">
        <v>800226</v>
      </c>
      <c r="V19" s="20">
        <v>810011</v>
      </c>
      <c r="W19" s="21">
        <f t="shared" si="0"/>
        <v>9785</v>
      </c>
      <c r="X19" s="22">
        <f t="shared" si="1"/>
        <v>1.2227795647729518</v>
      </c>
      <c r="Y19" s="47"/>
    </row>
    <row r="20" spans="2:25" ht="12.75">
      <c r="B20" s="48" t="s">
        <v>40</v>
      </c>
      <c r="C20" s="46" t="s">
        <v>41</v>
      </c>
      <c r="D20" s="18">
        <f>429+140</f>
        <v>569</v>
      </c>
      <c r="E20" s="18">
        <f>425+150</f>
        <v>575</v>
      </c>
      <c r="F20" s="18">
        <f>153+432</f>
        <v>585</v>
      </c>
      <c r="G20" s="18">
        <f>380+67</f>
        <v>447</v>
      </c>
      <c r="H20" s="18">
        <f>158+406</f>
        <v>564</v>
      </c>
      <c r="I20" s="18">
        <f>420+96</f>
        <v>516</v>
      </c>
      <c r="J20" s="18">
        <f>11332+336</f>
        <v>11668</v>
      </c>
      <c r="K20" s="18">
        <f>11131+5129</f>
        <v>16260</v>
      </c>
      <c r="L20" s="18">
        <f>8516+4046</f>
        <v>12562</v>
      </c>
      <c r="M20" s="18">
        <f>11574+3499</f>
        <v>15073</v>
      </c>
      <c r="N20" s="19">
        <f>12030+5507</f>
        <v>17537</v>
      </c>
      <c r="O20" s="18">
        <f>9304+3473</f>
        <v>12777</v>
      </c>
      <c r="P20" s="18">
        <f>3039+9512</f>
        <v>12551</v>
      </c>
      <c r="Q20" s="18">
        <f>11237+4242</f>
        <v>15479</v>
      </c>
      <c r="R20" s="20">
        <f>9234+2569</f>
        <v>11803</v>
      </c>
      <c r="S20" s="18">
        <f>11376+5095</f>
        <v>16471</v>
      </c>
      <c r="T20" s="20">
        <f>11478+2547</f>
        <v>14025</v>
      </c>
      <c r="U20" s="20">
        <f>8748+4286</f>
        <v>13034</v>
      </c>
      <c r="V20" s="20">
        <v>14166</v>
      </c>
      <c r="W20" s="21">
        <f t="shared" si="0"/>
        <v>1132</v>
      </c>
      <c r="X20" s="22">
        <f t="shared" si="1"/>
        <v>8.684977750498696</v>
      </c>
      <c r="Y20" s="23"/>
    </row>
    <row r="21" spans="2:25" ht="12.75">
      <c r="B21" s="49" t="s">
        <v>42</v>
      </c>
      <c r="C21" s="46" t="s">
        <v>43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f>96031+107</f>
        <v>96138</v>
      </c>
      <c r="K21" s="18">
        <f>112036+171</f>
        <v>112207</v>
      </c>
      <c r="L21" s="18">
        <f>111390+123</f>
        <v>111513</v>
      </c>
      <c r="M21" s="18">
        <f>114244+86</f>
        <v>114330</v>
      </c>
      <c r="N21" s="50">
        <f>96610+93</f>
        <v>96703</v>
      </c>
      <c r="O21" s="51">
        <v>91285</v>
      </c>
      <c r="P21" s="51">
        <f>112218+162</f>
        <v>112380</v>
      </c>
      <c r="Q21" s="51">
        <f>105134+131</f>
        <v>105265</v>
      </c>
      <c r="R21" s="20">
        <f>57580+0</f>
        <v>57580</v>
      </c>
      <c r="S21" s="51">
        <f>92613+262</f>
        <v>92875</v>
      </c>
      <c r="T21" s="20">
        <f>119365+276</f>
        <v>119641</v>
      </c>
      <c r="U21" s="20">
        <f>111668+297</f>
        <v>111965</v>
      </c>
      <c r="V21" s="20">
        <f>110638+89</f>
        <v>110727</v>
      </c>
      <c r="W21" s="21">
        <f t="shared" si="0"/>
        <v>-1238</v>
      </c>
      <c r="X21" s="22">
        <f t="shared" si="1"/>
        <v>-1.1057026749430627</v>
      </c>
      <c r="Y21" s="23"/>
    </row>
    <row r="22" spans="2:25" ht="12.75">
      <c r="B22" s="52" t="s">
        <v>44</v>
      </c>
      <c r="C22" s="53"/>
      <c r="D22" s="54">
        <f aca="true" t="shared" si="4" ref="D22:I22">SUM(D18:D20)</f>
        <v>73277</v>
      </c>
      <c r="E22" s="54">
        <f t="shared" si="4"/>
        <v>73684</v>
      </c>
      <c r="F22" s="54">
        <f t="shared" si="4"/>
        <v>73756</v>
      </c>
      <c r="G22" s="54">
        <f t="shared" si="4"/>
        <v>73707</v>
      </c>
      <c r="H22" s="54">
        <f t="shared" si="4"/>
        <v>69287</v>
      </c>
      <c r="I22" s="54">
        <f t="shared" si="4"/>
        <v>72079</v>
      </c>
      <c r="J22" s="55">
        <f aca="true" t="shared" si="5" ref="J22:V22">SUM(J18:J21)</f>
        <v>2397904</v>
      </c>
      <c r="K22" s="55">
        <f t="shared" si="5"/>
        <v>2543481</v>
      </c>
      <c r="L22" s="55">
        <f t="shared" si="5"/>
        <v>2323102</v>
      </c>
      <c r="M22" s="56">
        <f t="shared" si="5"/>
        <v>2337395</v>
      </c>
      <c r="N22" s="57">
        <f t="shared" si="5"/>
        <v>2299259</v>
      </c>
      <c r="O22" s="55">
        <f t="shared" si="5"/>
        <v>2061447</v>
      </c>
      <c r="P22" s="55">
        <f t="shared" si="5"/>
        <v>2255205</v>
      </c>
      <c r="Q22" s="55">
        <f t="shared" si="5"/>
        <v>2149718</v>
      </c>
      <c r="R22" s="56">
        <f t="shared" si="5"/>
        <v>2133985</v>
      </c>
      <c r="S22" s="56">
        <f t="shared" si="5"/>
        <v>2227125</v>
      </c>
      <c r="T22" s="56">
        <f t="shared" si="5"/>
        <v>2255077</v>
      </c>
      <c r="U22" s="56">
        <f t="shared" si="5"/>
        <v>2177928</v>
      </c>
      <c r="V22" s="56">
        <f t="shared" si="5"/>
        <v>2121365</v>
      </c>
      <c r="W22" s="58">
        <f t="shared" si="0"/>
        <v>-56563</v>
      </c>
      <c r="X22" s="58">
        <f t="shared" si="1"/>
        <v>-2.5971014652458666</v>
      </c>
      <c r="Y22" s="33"/>
    </row>
    <row r="23" spans="2:25" ht="12.75">
      <c r="B23" s="59"/>
      <c r="C23" s="60"/>
      <c r="D23" s="59"/>
      <c r="E23" s="59"/>
      <c r="F23" s="59"/>
      <c r="G23" s="59"/>
      <c r="H23" s="59"/>
      <c r="I23" s="59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21"/>
      <c r="X23" s="62"/>
      <c r="Y23" s="63"/>
    </row>
    <row r="24" spans="2:25" ht="12.75">
      <c r="B24" s="64" t="s">
        <v>45</v>
      </c>
      <c r="C24" s="65"/>
      <c r="D24" s="66">
        <v>115387</v>
      </c>
      <c r="E24" s="66">
        <f>+E22+E17+E15</f>
        <v>116054</v>
      </c>
      <c r="F24" s="66">
        <v>115871</v>
      </c>
      <c r="G24" s="66">
        <v>116251</v>
      </c>
      <c r="H24" s="66">
        <f aca="true" t="shared" si="6" ref="H24:V24">+H22+H17+H15</f>
        <v>111405</v>
      </c>
      <c r="I24" s="66">
        <f t="shared" si="6"/>
        <v>113967</v>
      </c>
      <c r="J24" s="67">
        <f t="shared" si="6"/>
        <v>3548612</v>
      </c>
      <c r="K24" s="67">
        <f t="shared" si="6"/>
        <v>3707619</v>
      </c>
      <c r="L24" s="67">
        <f t="shared" si="6"/>
        <v>3437924</v>
      </c>
      <c r="M24" s="67">
        <f t="shared" si="6"/>
        <v>3496173</v>
      </c>
      <c r="N24" s="68">
        <f t="shared" si="6"/>
        <v>3440508</v>
      </c>
      <c r="O24" s="67">
        <f t="shared" si="6"/>
        <v>3076409</v>
      </c>
      <c r="P24" s="67">
        <f t="shared" si="6"/>
        <v>3359782</v>
      </c>
      <c r="Q24" s="67">
        <f t="shared" si="6"/>
        <v>3228471</v>
      </c>
      <c r="R24" s="69">
        <f t="shared" si="6"/>
        <v>3223587</v>
      </c>
      <c r="S24" s="69">
        <f t="shared" si="6"/>
        <v>3257895</v>
      </c>
      <c r="T24" s="69">
        <f>+T22+T17+T15</f>
        <v>3329128</v>
      </c>
      <c r="U24" s="69">
        <f>+U22+U17+U15</f>
        <v>3226124</v>
      </c>
      <c r="V24" s="69">
        <f t="shared" si="6"/>
        <v>3116624</v>
      </c>
      <c r="W24" s="70">
        <f>+V24-U24</f>
        <v>-109500</v>
      </c>
      <c r="X24" s="71">
        <f>+W24/T24*100</f>
        <v>-3.289149591124162</v>
      </c>
      <c r="Y24" s="72"/>
    </row>
    <row r="25" spans="2:25" ht="12.75">
      <c r="B25" s="59"/>
      <c r="C25" s="59"/>
      <c r="D25" s="59"/>
      <c r="E25" s="59"/>
      <c r="F25" s="59"/>
      <c r="G25" s="59"/>
      <c r="H25" s="59"/>
      <c r="I25" s="59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21"/>
      <c r="X25" s="59"/>
      <c r="Y25" s="59"/>
    </row>
    <row r="26" spans="2:25" ht="12.75">
      <c r="B26" s="64" t="s">
        <v>46</v>
      </c>
      <c r="C26" s="65"/>
      <c r="D26" s="66">
        <f>+E24+E19+E17</f>
        <v>160565</v>
      </c>
      <c r="E26" s="66">
        <v>115871</v>
      </c>
      <c r="F26" s="66">
        <v>116251</v>
      </c>
      <c r="G26" s="66">
        <f>+H24+H19+H17</f>
        <v>155302</v>
      </c>
      <c r="H26" s="66">
        <f>+I24+I19+I17</f>
        <v>158124</v>
      </c>
      <c r="I26" s="66" t="e">
        <f>+#REF!+#REF!+#REF!+1</f>
        <v>#REF!</v>
      </c>
      <c r="J26" s="67">
        <v>118287</v>
      </c>
      <c r="K26" s="67">
        <v>119601</v>
      </c>
      <c r="L26" s="67">
        <v>114597</v>
      </c>
      <c r="M26" s="69">
        <v>112780</v>
      </c>
      <c r="N26" s="68">
        <f>+N24/31</f>
        <v>110984.12903225806</v>
      </c>
      <c r="O26" s="67">
        <f>+O24/28</f>
        <v>109871.75</v>
      </c>
      <c r="P26" s="67">
        <f>+P24/31</f>
        <v>108380.06451612903</v>
      </c>
      <c r="Q26" s="67">
        <f>+Q24/30</f>
        <v>107615.7</v>
      </c>
      <c r="R26" s="69">
        <f>+R24/31</f>
        <v>103986.67741935483</v>
      </c>
      <c r="S26" s="69">
        <f>+S24/30</f>
        <v>108596.5</v>
      </c>
      <c r="T26" s="69">
        <f>+T24/31</f>
        <v>107391.2258064516</v>
      </c>
      <c r="U26" s="69">
        <f>+U24/31</f>
        <v>104068.51612903226</v>
      </c>
      <c r="V26" s="69">
        <f>+V24/30</f>
        <v>103887.46666666666</v>
      </c>
      <c r="W26" s="71">
        <f>+V26-U26</f>
        <v>-181.04946236559772</v>
      </c>
      <c r="X26" s="71">
        <f>+W26/T26*100</f>
        <v>-0.1685886914931937</v>
      </c>
      <c r="Y26" s="72"/>
    </row>
  </sheetData>
  <mergeCells count="9">
    <mergeCell ref="B26:C26"/>
    <mergeCell ref="B15:C15"/>
    <mergeCell ref="B17:C17"/>
    <mergeCell ref="B22:C22"/>
    <mergeCell ref="B24:C24"/>
    <mergeCell ref="B1:X1"/>
    <mergeCell ref="B2:X2"/>
    <mergeCell ref="J4:M4"/>
    <mergeCell ref="N4:V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INFORMATICA</cp:lastModifiedBy>
  <dcterms:created xsi:type="dcterms:W3CDTF">1999-10-28T14:34:44Z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